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DM-Neu\57_Projekte EDM\06 Allokationsüberprüfung_-optimierung\02_Regio\10_Projektergebnisse\"/>
    </mc:Choice>
  </mc:AlternateContent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 calcMode="manual"/>
</workbook>
</file>

<file path=xl/calcChain.xml><?xml version="1.0" encoding="utf-8"?>
<calcChain xmlns="http://schemas.openxmlformats.org/spreadsheetml/2006/main">
  <c r="H66" i="17" l="1"/>
  <c r="H67" i="17"/>
  <c r="H68" i="17"/>
  <c r="H69" i="1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N21" i="18"/>
  <c r="M21" i="18"/>
  <c r="I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L21" i="18" l="1"/>
  <c r="J21" i="18"/>
  <c r="H21" i="18"/>
  <c r="E21" i="18" s="1"/>
  <c r="E31" i="18"/>
  <c r="D66" i="18"/>
  <c r="K65" i="18" s="1"/>
  <c r="M65" i="18"/>
  <c r="K55" i="18"/>
  <c r="G55" i="18"/>
  <c r="L55" i="18"/>
  <c r="F55" i="18"/>
  <c r="H55" i="18"/>
  <c r="M55" i="18"/>
  <c r="N55" i="18"/>
  <c r="I55" i="18"/>
  <c r="F69" i="17"/>
  <c r="G69" i="17"/>
  <c r="I69" i="17"/>
  <c r="J69" i="17"/>
  <c r="K69" i="17"/>
  <c r="L69" i="17"/>
  <c r="M69" i="17"/>
  <c r="N69" i="17"/>
  <c r="E69" i="17"/>
  <c r="L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I66" i="17"/>
  <c r="J66" i="17"/>
  <c r="K66" i="17"/>
  <c r="L66" i="17"/>
  <c r="M66" i="17"/>
  <c r="N66" i="17"/>
  <c r="F67" i="17"/>
  <c r="G67" i="17"/>
  <c r="I67" i="17"/>
  <c r="J67" i="17"/>
  <c r="K67" i="17"/>
  <c r="L67" i="17"/>
  <c r="M67" i="17"/>
  <c r="N67" i="17"/>
  <c r="F68" i="17"/>
  <c r="G68" i="17"/>
  <c r="I68" i="17"/>
  <c r="J68" i="17"/>
  <c r="K68" i="17"/>
  <c r="L68" i="17"/>
  <c r="M68" i="17"/>
  <c r="N68" i="17"/>
  <c r="G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5" i="7" l="1"/>
  <c r="L15" i="7"/>
  <c r="H15" i="7"/>
  <c r="N14" i="7"/>
  <c r="J14" i="7"/>
  <c r="P13" i="7"/>
  <c r="L13" i="7"/>
  <c r="H13" i="7"/>
  <c r="N12" i="7"/>
  <c r="J12" i="7"/>
  <c r="P12" i="7"/>
  <c r="H12" i="7"/>
  <c r="I15" i="7"/>
  <c r="F14" i="7"/>
  <c r="O12" i="7"/>
  <c r="F12" i="7"/>
  <c r="O15" i="7"/>
  <c r="K15" i="7"/>
  <c r="F15" i="7"/>
  <c r="M14" i="7"/>
  <c r="I14" i="7"/>
  <c r="O13" i="7"/>
  <c r="K13" i="7"/>
  <c r="F13" i="7"/>
  <c r="M12" i="7"/>
  <c r="I12" i="7"/>
  <c r="N13" i="7"/>
  <c r="M15" i="7"/>
  <c r="O14" i="7"/>
  <c r="I13" i="7"/>
  <c r="N15" i="7"/>
  <c r="J15" i="7"/>
  <c r="P14" i="7"/>
  <c r="L14" i="7"/>
  <c r="H14" i="7"/>
  <c r="J13" i="7"/>
  <c r="L12" i="7"/>
  <c r="K14" i="7"/>
  <c r="M13" i="7"/>
  <c r="K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<sst xmlns="http://schemas.openxmlformats.org/spreadsheetml/2006/main" count="1346" uniqueCount="669">
  <si>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</si>
  <si>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</si>
  <si>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</si>
  <si>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</si>
  <si>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</si>
  <si>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</si>
  <si>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</si>
  <si>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</si>
  <si>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</si>
  <si>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</si>
  <si>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</si>
  <si>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</si>
  <si>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</si>
  <si>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</si>
  <si>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</si>
  <si>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</si>
  <si>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</si>
  <si>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</si>
  <si>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</si>
  <si>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</si>
  <si>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</si>
  <si>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</si>
  <si>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</si>
  <si>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</si>
  <si>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</si>
  <si>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</si>
  <si>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</si>
  <si>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</si>
  <si>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</si>
  <si>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</si>
  <si>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</si>
  <si>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</si>
  <si>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</si>
  <si>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</si>
  <si>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</si>
  <si>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</si>
  <si>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</si>
  <si>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</si>
  <si>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</si>
  <si>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</si>
  <si>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</si>
  <si>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</si>
  <si>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</si>
  <si>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</si>
  <si>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</si>
  <si>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</si>
  <si>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</si>
  <si>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</si>
  <si>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</si>
  <si>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</si>
  <si>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</si>
  <si>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</si>
  <si>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</si>
  <si>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</si>
  <si>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</si>
  <si>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</si>
  <si>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</si>
  <si>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</si>
  <si>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</si>
  <si>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</si>
  <si>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</si>
  <si>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</si>
  <si>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</si>
  <si>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</si>
  <si>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</si>
  <si>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</si>
  <si>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</si>
  <si>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</si>
  <si>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</si>
  <si>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</si>
  <si>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</si>
  <si>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</si>
  <si>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</si>
  <si>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</si>
  <si>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</si>
  <si>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</si>
  <si>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</si>
  <si>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</si>
  <si>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</si>
  <si>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</si>
  <si>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</si>
  <si>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</si>
  <si>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</si>
  <si>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</si>
  <si>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</si>
  <si>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</si>
  <si>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</si>
  <si>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</si>
  <si>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</si>
  <si>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</si>
  <si>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</si>
  <si>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</si>
  <si>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</si>
  <si>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</si>
  <si>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</si>
  <si>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</si>
  <si>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</si>
  <si>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</si>
  <si>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</si>
  <si>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</si>
  <si>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</si>
  <si>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</si>
  <si>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</si>
  <si>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</si>
  <si>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</si>
  <si>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</si>
  <si>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</si>
  <si>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</si>
  <si>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</si>
  <si>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</si>
  <si>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</si>
  <si>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</si>
  <si>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</si>
  <si>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</si>
  <si>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</si>
  <si>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</si>
  <si>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</si>
  <si>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</si>
  <si>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</si>
  <si>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</si>
  <si>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</si>
  <si>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</si>
  <si>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</si>
  <si>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</si>
  <si>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</si>
  <si>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</si>
  <si>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</si>
  <si>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</si>
  <si>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</si>
  <si>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</si>
  <si>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</si>
  <si>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</si>
  <si>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</si>
  <si>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</si>
  <si>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</si>
  <si>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</si>
  <si>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</si>
  <si>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</si>
  <si>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</si>
  <si>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</si>
  <si>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</si>
  <si>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</si>
  <si>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</si>
  <si>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</si>
  <si>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</si>
  <si>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</si>
  <si>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</si>
  <si>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</si>
  <si>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</si>
  <si>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</si>
  <si>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</si>
  <si>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</si>
  <si>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</si>
  <si>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</si>
  <si>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</si>
  <si>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</si>
  <si>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</si>
  <si>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</si>
  <si>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</si>
  <si>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</si>
  <si>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</si>
  <si>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</si>
  <si>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</si>
  <si>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</si>
  <si>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</si>
  <si>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</si>
  <si>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</si>
  <si>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</si>
  <si>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</si>
  <si>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</si>
  <si>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</si>
  <si>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</si>
  <si>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</si>
  <si>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</si>
  <si>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</si>
  <si>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</si>
  <si>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</si>
  <si>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</si>
  <si>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</si>
  <si>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</si>
  <si>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</si>
  <si>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</si>
  <si>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</si>
  <si>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</si>
  <si>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</si>
  <si>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</si>
  <si>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</si>
  <si>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</si>
  <si>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</si>
  <si>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</si>
  <si>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</si>
  <si>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</si>
  <si>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</si>
  <si>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</si>
  <si>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</si>
  <si>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</si>
  <si>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</si>
  <si>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</si>
  <si>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</si>
  <si>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</si>
  <si>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</si>
  <si>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</si>
  <si>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</si>
  <si>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</si>
  <si>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</si>
  <si>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</si>
  <si>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</si>
  <si>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</si>
  <si>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</si>
  <si>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</si>
  <si>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</si>
  <si>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</si>
  <si>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</si>
  <si>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</si>
  <si>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</si>
  <si>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</si>
  <si>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</si>
  <si>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</si>
  <si>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</si>
  <si>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</si>
  <si>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</si>
  <si>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</si>
  <si>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</si>
  <si>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</si>
  <si>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</si>
  <si>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</si>
  <si>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</si>
  <si>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</si>
  <si>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</si>
  <si>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</si>
  <si>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</si>
  <si>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</si>
  <si>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</si>
  <si>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</si>
  <si>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</si>
  <si>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</si>
  <si>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</si>
  <si>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</si>
  <si>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</si>
  <si>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</si>
  <si>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</si>
  <si>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</si>
  <si>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</si>
  <si>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</si>
  <si>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</si>
  <si>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</si>
  <si>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</si>
  <si>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</si>
  <si>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</si>
  <si>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</si>
  <si>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</si>
  <si>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</si>
  <si>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</si>
  <si>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</si>
  <si>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</si>
  <si>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</si>
  <si>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</si>
  <si>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</si>
  <si>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</si>
  <si>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</si>
  <si>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</si>
  <si>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</si>
  <si>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</si>
  <si>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</si>
  <si>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</si>
  <si>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</si>
  <si>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</si>
  <si>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</si>
  <si>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</si>
  <si>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</si>
  <si>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</si>
  <si>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</si>
  <si>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</si>
  <si>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</si>
  <si>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</si>
  <si>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</si>
  <si>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</si>
  <si>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</si>
  <si>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</si>
  <si>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</si>
  <si>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</si>
  <si>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</si>
  <si>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</si>
  <si>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</si>
  <si>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</si>
  <si>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</si>
  <si>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</si>
  <si>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</si>
  <si>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</si>
  <si>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</si>
  <si>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</si>
  <si>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</si>
  <si>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</si>
  <si>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</si>
  <si>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</si>
  <si>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</si>
  <si>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</si>
  <si>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</si>
  <si>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</si>
  <si>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</si>
  <si>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</si>
  <si>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</si>
  <si>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</si>
  <si>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</si>
  <si>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</si>
  <si>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</si>
  <si>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</si>
  <si>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</si>
  <si>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</si>
  <si>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</si>
  <si>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</si>
  <si>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</si>
  <si>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</si>
  <si>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</si>
  <si>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</si>
  <si>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</si>
  <si>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</si>
  <si>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</si>
  <si>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</si>
  <si>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</si>
  <si>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</si>
  <si>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</si>
  <si>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</si>
  <si>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</si>
  <si>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</si>
  <si>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</si>
  <si>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</si>
  <si>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</si>
  <si>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</si>
  <si>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</si>
  <si>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</si>
  <si>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</si>
  <si>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</si>
  <si>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</si>
  <si>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</si>
  <si>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</si>
  <si>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</si>
  <si>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</si>
  <si>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</si>
  <si>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</si>
  <si>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</si>
  <si>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</si>
  <si>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</si>
  <si>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</si>
  <si>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</si>
  <si>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</si>
  <si>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</si>
  <si>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</si>
  <si>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</si>
  <si>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</si>
  <si>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</si>
  <si>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</si>
  <si>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</si>
  <si>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</si>
  <si>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</si>
  <si>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</si>
  <si>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</si>
  <si>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</si>
  <si>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</si>
  <si>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</si>
  <si>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</si>
  <si>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</si>
  <si>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</si>
  <si>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</si>
  <si>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</si>
  <si>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</si>
  <si>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</si>
  <si>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</si>
  <si>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</si>
  <si>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</si>
  <si>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</si>
  <si>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</si>
  <si>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</si>
  <si>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</si>
  <si>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</si>
  <si>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</si>
  <si>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</si>
  <si>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</si>
  <si>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</si>
  <si>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</si>
  <si>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</si>
  <si>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</si>
  <si>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</si>
  <si>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</si>
  <si>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</si>
  <si>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</si>
  <si>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</si>
  <si>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</si>
  <si>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</si>
  <si>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</si>
  <si>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</si>
  <si>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</si>
  <si>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</si>
  <si>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</si>
  <si>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</si>
  <si>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</si>
  <si>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</si>
  <si>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</si>
  <si>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</si>
  <si>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</si>
  <si>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</si>
  <si>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</si>
  <si>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</si>
  <si>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</si>
  <si>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</si>
  <si>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</si>
  <si>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</si>
  <si>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</si>
  <si>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</si>
  <si>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</si>
  <si>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</si>
  <si>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</si>
  <si>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</si>
  <si>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</si>
  <si>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</si>
  <si>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</si>
  <si>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</si>
  <si>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</si>
  <si>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</si>
  <si>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</si>
  <si>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</si>
  <si>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</si>
  <si>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</si>
  <si>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</si>
  <si>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</si>
  <si>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</si>
  <si>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</si>
  <si>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</si>
  <si>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</si>
  <si>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</si>
  <si>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</si>
  <si>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</si>
  <si>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</si>
  <si>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</si>
  <si>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</si>
  <si>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</si>
  <si>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</si>
  <si>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</si>
  <si>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</si>
  <si>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</si>
  <si>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</si>
  <si>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</si>
  <si>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</si>
  <si>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</si>
  <si>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</si>
  <si>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</si>
  <si>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</si>
  <si>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</si>
  <si>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</si>
  <si>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</si>
  <si>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</si>
  <si>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</si>
  <si>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</si>
  <si>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</si>
  <si>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</si>
  <si>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</si>
  <si>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</si>
  <si>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</si>
  <si>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</si>
  <si>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</si>
  <si>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</si>
  <si>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</si>
  <si>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</si>
  <si>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</si>
  <si>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</si>
  <si>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</si>
  <si>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</si>
  <si>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</si>
  <si>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</si>
  <si>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</si>
  <si>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</si>
  <si>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</si>
  <si>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</si>
  <si>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</si>
  <si>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</si>
  <si>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</si>
  <si>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</si>
  <si>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</si>
  <si>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</si>
  <si>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</si>
  <si>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</si>
  <si>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</si>
  <si>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</si>
  <si>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</si>
  <si>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</si>
  <si>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</si>
  <si>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</si>
  <si>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</si>
  <si>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</si>
  <si>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</si>
  <si>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</si>
  <si>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</si>
  <si>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</si>
  <si>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</si>
  <si>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</si>
  <si>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</si>
  <si>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</si>
  <si>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</si>
  <si>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</si>
  <si>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</si>
  <si>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</si>
  <si>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</si>
  <si>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</si>
  <si>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</si>
  <si>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</si>
  <si>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</si>
  <si>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</si>
  <si>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</si>
  <si>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</si>
  <si>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</si>
  <si>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</si>
  <si>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</si>
  <si>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</si>
  <si>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</si>
  <si>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</si>
  <si>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</si>
  <si>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</si>
  <si>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</si>
  <si>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</si>
  <si>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</si>
  <si>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</si>
  <si>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</si>
  <si>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</si>
  <si>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</si>
  <si>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</si>
  <si>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</si>
  <si>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</si>
  <si>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</si>
  <si>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</si>
  <si>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</si>
  <si>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</si>
  <si>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</si>
  <si>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</si>
  <si>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</si>
  <si>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</si>
  <si>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</si>
  <si>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</si>
  <si>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</si>
  <si>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</si>
  <si>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</si>
  <si>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</si>
  <si>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</si>
  <si>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</si>
  <si>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</si>
  <si>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</si>
  <si>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</si>
  <si>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</si>
  <si>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</si>
  <si>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</si>
  <si>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</si>
  <si>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</si>
  <si>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</si>
  <si>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</si>
  <si>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</si>
  <si>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</si>
  <si>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</si>
  <si>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</si>
  <si>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</si>
  <si>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</si>
  <si>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</si>
  <si>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</si>
  <si>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</si>
  <si>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</si>
  <si>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</si>
  <si>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</si>
  <si>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</si>
  <si>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</si>
  <si>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</si>
  <si>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</si>
  <si>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</si>
  <si>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</si>
  <si>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</si>
  <si>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</si>
  <si>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</si>
  <si>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</si>
  <si>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</si>
  <si>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</si>
  <si>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</si>
  <si>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</si>
  <si>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</si>
  <si>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</si>
  <si>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</si>
  <si>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</si>
  <si>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</si>
  <si>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</si>
  <si>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</si>
  <si>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</si>
  <si>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</si>
  <si>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</si>
  <si>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</si>
  <si>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</si>
  <si>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</si>
  <si>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</si>
  <si>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</si>
  <si>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</si>
  <si>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</si>
  <si>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</si>
  <si>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</si>
  <si>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</si>
  <si>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</si>
  <si>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</si>
  <si>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</si>
  <si>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</si>
  <si>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</si>
  <si>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</si>
  <si>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</si>
  <si>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</si>
  <si>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</si>
  <si>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</si>
  <si>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</si>
  <si>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</si>
  <si>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</si>
  <si>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</si>
  <si>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</si>
  <si>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</si>
  <si>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</si>
  <si>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</si>
  <si>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</si>
  <si>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</si>
  <si>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</si>
  <si>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</si>
  <si>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</si>
  <si>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</si>
  <si>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</si>
  <si>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</si>
  <si>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</si>
  <si>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</si>
  <si>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</si>
  <si>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</si>
  <si>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</si>
  <si>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</si>
  <si>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</si>
  <si>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</si>
  <si>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</si>
  <si>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</si>
  <si>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</si>
  <si>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</si>
  <si>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</si>
  <si>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</si>
  <si>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</si>
  <si>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</si>
  <si>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</si>
  <si>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</si>
  <si>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</si>
  <si>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</si>
  <si>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</si>
  <si>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</si>
  <si>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</si>
  <si>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</si>
  <si>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</si>
  <si>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</si>
  <si>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</si>
  <si>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</si>
  <si>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</si>
  <si>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</si>
  <si>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</si>
  <si>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Meeboldstr. 1</t>
  </si>
  <si>
    <t>Heidenheim an der Brenz</t>
  </si>
  <si>
    <t>Herr Frederik Gruschka</t>
  </si>
  <si>
    <t>07321/328 368</t>
  </si>
  <si>
    <t>Heidenheim</t>
  </si>
  <si>
    <t>EDM.Verteiler@stadtwerke-heidenheim.de</t>
  </si>
  <si>
    <t>Stadtwerke Heidenheim regio GmbH</t>
  </si>
  <si>
    <t>9870116000009</t>
  </si>
  <si>
    <t>NCHN007011600000</t>
  </si>
  <si>
    <t>Netzgebiet Stadtwerke Heidenheim regio GmbH</t>
  </si>
  <si>
    <t>DE_HEF33</t>
  </si>
  <si>
    <t>DE_HMF33</t>
  </si>
  <si>
    <t>DE_GHD33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</si>
</sst>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6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42670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2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89522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Netzgebiet Stadtwerke Heidenheim regio GmbH</v>
      </c>
      <c r="E28" s="38"/>
      <c r="F28" s="11"/>
      <c r="G28" s="2"/>
    </row>
    <row r="29" spans="1:15">
      <c r="B29" s="15"/>
      <c r="C29" s="22" t="s">
        <v>395</v>
      </c>
      <c r="D29" s="41" t="s">
        <v>665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5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1" priority="2">
      <formula>IF(CELL("Zeile",D30)&lt;$D$25+CELL("Zeile",$D$29),1,0)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topLeftCell="A16" zoomScale="80" zoomScaleNormal="80" workbookViewId="0">
      <selection activeCell="D6" sqref="D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Heidenheim regio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Netzgebiet Stadtwerke Heidenheim regio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9870116000009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0" t="s">
        <v>611</v>
      </c>
      <c r="I13" s="270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570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6" t="s">
        <v>604</v>
      </c>
      <c r="I22" s="266" t="s">
        <v>605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6" t="s">
        <v>607</v>
      </c>
      <c r="I23" s="8" t="s">
        <v>603</v>
      </c>
      <c r="J23" s="8"/>
      <c r="K23" s="8"/>
      <c r="L23" s="267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6" t="s">
        <v>606</v>
      </c>
      <c r="I24" s="266" t="s">
        <v>613</v>
      </c>
      <c r="J24" s="8"/>
      <c r="K24" s="8"/>
      <c r="L24" s="269" t="s">
        <v>614</v>
      </c>
      <c r="M24" s="269" t="s">
        <v>616</v>
      </c>
      <c r="N24" s="269" t="s">
        <v>615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617</v>
      </c>
      <c r="D27" s="42" t="s">
        <v>618</v>
      </c>
      <c r="E27" s="15"/>
      <c r="H27" s="296" t="s">
        <v>618</v>
      </c>
      <c r="I27" s="268" t="s">
        <v>619</v>
      </c>
      <c r="J27" s="268" t="s">
        <v>620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621</v>
      </c>
      <c r="I28" s="269" t="s">
        <v>622</v>
      </c>
      <c r="J28" s="269" t="s">
        <v>623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624</v>
      </c>
      <c r="I29" s="269" t="s">
        <v>625</v>
      </c>
      <c r="J29" s="269" t="s">
        <v>626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627</v>
      </c>
      <c r="I32" s="269" t="s">
        <v>628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629</v>
      </c>
      <c r="I33" s="266" t="s">
        <v>624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660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topLeftCell="A25" zoomScale="70" zoomScaleNormal="70" workbookViewId="0">
      <selection activeCell="D6" sqref="D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Netzbetreiber!D9</f>
        <v>Stadtwerke Heidenheim regio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Netzgebiet Stadtwerke Heidenheim regio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9870116000009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1" t="str">
        <f>INDEX('SLP-Verfahren'!D48:D62,'SLP-Temp-Gebiet #01'!F10)</f>
        <v>Heidenheim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/>
      <c r="G14" s="262"/>
      <c r="H14" s="51"/>
      <c r="I14" s="57"/>
      <c r="J14" s="129"/>
      <c r="K14" s="129"/>
      <c r="L14" s="129"/>
      <c r="M14" s="129"/>
      <c r="N14" s="129"/>
      <c r="O14" s="330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/>
      <c r="G15" s="262"/>
      <c r="H15" s="51"/>
      <c r="I15" s="57"/>
      <c r="J15" s="129"/>
      <c r="K15" s="129"/>
      <c r="L15" s="129"/>
      <c r="M15" s="129"/>
      <c r="N15" s="129"/>
      <c r="O15" s="160"/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1</v>
      </c>
      <c r="F21" s="280">
        <f>ROUND(F22/$D$22,4)</f>
        <v>0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1</v>
      </c>
      <c r="E22" s="282">
        <v>1</v>
      </c>
      <c r="F22" s="282"/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500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340" t="s">
        <v>660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>
        <v>108401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1</v>
      </c>
      <c r="F55" s="278">
        <f>ROUND(F56/$D$56,4)</f>
        <v>0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1</v>
      </c>
      <c r="E56" s="279">
        <f>E22</f>
        <v>1</v>
      </c>
      <c r="F56" s="279">
        <f t="shared" ref="F56:N56" si="6">F22</f>
        <v>0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MeteoGroup</v>
      </c>
      <c r="F57" s="155">
        <f t="shared" ref="F57:N57" si="7">F23</f>
        <v>0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Heidenheim</v>
      </c>
      <c r="F58" s="155">
        <f t="shared" ref="F58:N58" si="8">F24</f>
        <v>0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>
        <f>E25</f>
        <v>108401</v>
      </c>
      <c r="F59" s="159">
        <f t="shared" ref="F59:N59" si="9">F25</f>
        <v>0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>
        <f t="shared" ref="F60:N60" si="10">F26</f>
        <v>0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ref="H66" si="14">H32</f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ref="F67:N67" si="15">F33</f>
        <v>D-1</v>
      </c>
      <c r="G67" s="155" t="str">
        <f t="shared" si="15"/>
        <v>D-2</v>
      </c>
      <c r="H67" s="155" t="str">
        <f t="shared" ref="H67" si="16">H33</f>
        <v>D-3</v>
      </c>
      <c r="I67" s="155">
        <f t="shared" si="15"/>
        <v>0</v>
      </c>
      <c r="J67" s="155">
        <f t="shared" si="15"/>
        <v>0</v>
      </c>
      <c r="K67" s="155">
        <f t="shared" si="15"/>
        <v>0</v>
      </c>
      <c r="L67" s="155">
        <f t="shared" si="15"/>
        <v>0</v>
      </c>
      <c r="M67" s="155">
        <f t="shared" si="15"/>
        <v>0</v>
      </c>
      <c r="N67" s="155">
        <f t="shared" si="15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Kalendertag</v>
      </c>
      <c r="F68" s="158" t="str">
        <f t="shared" ref="F68:N68" si="17">F34</f>
        <v>Kalendertag</v>
      </c>
      <c r="G68" s="158" t="str">
        <f t="shared" si="17"/>
        <v>Kalendertag</v>
      </c>
      <c r="H68" s="158" t="str">
        <f t="shared" ref="H68" si="18">H34</f>
        <v>Kalendertag</v>
      </c>
      <c r="I68" s="161">
        <f t="shared" si="17"/>
        <v>0</v>
      </c>
      <c r="J68" s="161">
        <f t="shared" si="17"/>
        <v>0</v>
      </c>
      <c r="K68" s="161">
        <f t="shared" si="17"/>
        <v>0</v>
      </c>
      <c r="L68" s="161">
        <f t="shared" si="17"/>
        <v>0</v>
      </c>
      <c r="M68" s="161">
        <f t="shared" si="17"/>
        <v>0</v>
      </c>
      <c r="N68" s="161">
        <f t="shared" si="17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UCT</v>
      </c>
      <c r="F69" s="158" t="str">
        <f t="shared" ref="F69:N69" si="19">F35</f>
        <v>UCT</v>
      </c>
      <c r="G69" s="158" t="str">
        <f t="shared" si="19"/>
        <v>UCT</v>
      </c>
      <c r="H69" s="158" t="str">
        <f t="shared" ref="H69" si="20">H35</f>
        <v>UCT</v>
      </c>
      <c r="I69" s="161" t="str">
        <f t="shared" si="19"/>
        <v>CET/CEST</v>
      </c>
      <c r="J69" s="161" t="str">
        <f t="shared" si="19"/>
        <v>CET/CEST</v>
      </c>
      <c r="K69" s="161" t="str">
        <f t="shared" si="19"/>
        <v>CET/CEST</v>
      </c>
      <c r="L69" s="161" t="str">
        <f t="shared" si="19"/>
        <v>CET/CEST</v>
      </c>
      <c r="M69" s="161" t="str">
        <f t="shared" si="19"/>
        <v>CET/CEST</v>
      </c>
      <c r="N69" s="161" t="str">
        <f t="shared" si="19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21">G36</f>
        <v>Temp.-IST</v>
      </c>
      <c r="H70" s="162" t="s">
        <v>453</v>
      </c>
      <c r="I70" s="162">
        <f t="shared" si="21"/>
        <v>0</v>
      </c>
      <c r="J70" s="162">
        <f t="shared" si="21"/>
        <v>0</v>
      </c>
      <c r="K70" s="162">
        <f t="shared" si="21"/>
        <v>0</v>
      </c>
      <c r="L70" s="162">
        <f t="shared" si="21"/>
        <v>0</v>
      </c>
      <c r="M70" s="162">
        <f t="shared" si="21"/>
        <v>0</v>
      </c>
      <c r="N70" s="162">
        <f t="shared" si="21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30">
      <formula>IF(E$20&lt;=$F$18,1,0)</formula>
    </cfRule>
  </conditionalFormatting>
  <conditionalFormatting sqref="E32:N36">
    <cfRule type="expression" dxfId="48" priority="29">
      <formula>IF(E$30&lt;=$F$28,1,0)</formula>
    </cfRule>
  </conditionalFormatting>
  <conditionalFormatting sqref="E26:F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6:N59">
    <cfRule type="expression" dxfId="45" priority="24">
      <formula>IF(E$54&lt;=$F$52,1,0)</formula>
    </cfRule>
  </conditionalFormatting>
  <conditionalFormatting sqref="E60:N60">
    <cfRule type="expression" dxfId="44" priority="23">
      <formula>IF(E$54&lt;=$F$52,1,0)</formula>
    </cfRule>
  </conditionalFormatting>
  <conditionalFormatting sqref="E66:N68">
    <cfRule type="expression" dxfId="43" priority="17">
      <formula>IF(E$64&lt;=$F$62,1,0)</formula>
    </cfRule>
  </conditionalFormatting>
  <conditionalFormatting sqref="E70:N70 E65:N68">
    <cfRule type="expression" dxfId="42" priority="15">
      <formula>IF(E$64&gt;$F$62,1,0)</formula>
    </cfRule>
  </conditionalFormatting>
  <conditionalFormatting sqref="E56:N60">
    <cfRule type="expression" dxfId="41" priority="14">
      <formula>IF(E$54&gt;$F$52,1,0)</formula>
    </cfRule>
  </conditionalFormatting>
  <conditionalFormatting sqref="E21:N26">
    <cfRule type="expression" dxfId="40" priority="13">
      <formula>IF(E$20&gt;$F$18,1,0)</formula>
    </cfRule>
  </conditionalFormatting>
  <conditionalFormatting sqref="E32:N36">
    <cfRule type="expression" dxfId="39" priority="12">
      <formula>IF(E$30&gt;$F$28,1,0)</formula>
    </cfRule>
  </conditionalFormatting>
  <conditionalFormatting sqref="H11 H8:H9">
    <cfRule type="expression" dxfId="38" priority="11">
      <formula>IF($F$9=1,1,0)</formula>
    </cfRule>
  </conditionalFormatting>
  <conditionalFormatting sqref="E55:N55">
    <cfRule type="expression" dxfId="37" priority="10">
      <formula>IF(E$54&gt;$F$52,1,0)</formula>
    </cfRule>
  </conditionalFormatting>
  <conditionalFormatting sqref="E31:N31">
    <cfRule type="expression" dxfId="36" priority="9">
      <formula>IF(E$30&gt;$F$28,1,0)</formula>
    </cfRule>
  </conditionalFormatting>
  <conditionalFormatting sqref="E70:N70">
    <cfRule type="expression" dxfId="35" priority="8">
      <formula>IF(E$64&lt;=$F$62,1,0)</formula>
    </cfRule>
  </conditionalFormatting>
  <conditionalFormatting sqref="H10">
    <cfRule type="expression" dxfId="34" priority="7">
      <formula>IF($F$9=1,1,0)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32:H36">
    <cfRule type="expression" dxfId="31" priority="2">
      <formula>IF(E$30&lt;=$F$28,1,0)</formula>
    </cfRule>
  </conditionalFormatting>
  <conditionalFormatting sqref="E32:H36">
    <cfRule type="expression" dxfId="30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G68 I36:N36 E56:N60 E22 I22:N22 F52 F62 G24:N24 G70 I32:N33 E69:G69 G25:N25 G26:N26 I34:N34 I66:N68 I70:N70 I69:N6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Netzbetreiber!$D$9</f>
        <v>Stadtwerke Heidenheim regio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Netzgebiet Stadtwerke Heidenheim regio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Netzbetreiber!$D$11</f>
        <v>9870116000009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1">
        <f>INDEX('SLP-Verfahren'!D48:D62,'SLP-Temp-Gebiet #02'!F10)</f>
        <v>0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 t="s">
        <v>85</v>
      </c>
      <c r="G14" s="262" t="s">
        <v>567</v>
      </c>
      <c r="H14" s="51">
        <v>0</v>
      </c>
      <c r="I14" s="57"/>
      <c r="J14" s="129"/>
      <c r="K14" s="129"/>
      <c r="L14" s="129"/>
      <c r="M14" s="129"/>
      <c r="N14" s="129"/>
      <c r="O14" s="330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 t="s">
        <v>71</v>
      </c>
      <c r="G15" s="262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Heidenheim regio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Netzgebiet Stadtwerke Heidenheim regio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9870116000009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42736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1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3" t="s">
        <v>643</v>
      </c>
    </row>
    <row r="11" spans="2:26" ht="15.75" thickBot="1">
      <c r="B11" s="138" t="s">
        <v>495</v>
      </c>
      <c r="C11" s="139" t="s">
        <v>506</v>
      </c>
      <c r="D11" s="292" t="s">
        <v>247</v>
      </c>
      <c r="E11" s="341" t="s">
        <v>4</v>
      </c>
      <c r="F11" s="294" t="str">
        <f>VLOOKUP($E11,'BDEW-Standard'!$B$3:$M$158,F$9,0)</f>
        <v>HK3</v>
      </c>
      <c r="H11" s="165">
        <f>ROUND(VLOOKUP($E11,'BDEW-Standard'!$B$3:$M$158,H$9,0),7)</f>
        <v>0.40409319999999999</v>
      </c>
      <c r="I11" s="165">
        <f>ROUND(VLOOKUP($E11,'BDEW-Standard'!$B$3:$M$158,I$9,0),7)</f>
        <v>-24.439296800000001</v>
      </c>
      <c r="J11" s="165">
        <f>ROUND(VLOOKUP($E11,'BDEW-Standard'!$B$3:$M$158,J$9,0),7)</f>
        <v>6.5718174999999999</v>
      </c>
      <c r="K11" s="165">
        <f>ROUND(VLOOKUP($E11,'BDEW-Standard'!$B$3:$M$158,K$9,0),7)</f>
        <v>0.71077100000000004</v>
      </c>
      <c r="L11" s="333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4">
        <f>($H11/(1+($I11/($Q$9-$L11))^$J11)+$K11)+MAX($M11*$Q$9+$N11,$O11*$Q$9+$P11)</f>
        <v>1.0561214000512988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41" si="0">$D$6</f>
        <v>Netzgebiet Stadtwerke Heidenheim regio GmbH</v>
      </c>
      <c r="D12" s="62" t="s">
        <v>247</v>
      </c>
      <c r="E12" s="164" t="s">
        <v>666</v>
      </c>
      <c r="F12" s="295" t="str">
        <f>VLOOKUP($E12,'BDEW-Standard'!$B$3:$M$158,F$9,0)</f>
        <v>1D3</v>
      </c>
      <c r="H12" s="272">
        <f>ROUND(VLOOKUP($E12,'BDEW-Standard'!$B$3:$M$158,H$9,0),7)</f>
        <v>1.6209544</v>
      </c>
      <c r="I12" s="272">
        <f>ROUND(VLOOKUP($E12,'BDEW-Standard'!$B$3:$M$158,I$9,0),7)</f>
        <v>-37.183314099999997</v>
      </c>
      <c r="J12" s="272">
        <f>ROUND(VLOOKUP($E12,'BDEW-Standard'!$B$3:$M$158,J$9,0),7)</f>
        <v>5.6727847000000002</v>
      </c>
      <c r="K12" s="272">
        <f>ROUND(VLOOKUP($E12,'BDEW-Standard'!$B$3:$M$158,K$9,0),7)</f>
        <v>7.1643100000000001E-2</v>
      </c>
      <c r="L12" s="335">
        <f>ROUND(VLOOKUP($E12,'BDEW-Standard'!$B$3:$M$158,L$9,0),1)</f>
        <v>40</v>
      </c>
      <c r="M12" s="272">
        <f>ROUND(VLOOKUP($E12,'BDEW-Standard'!$B$3:$M$158,M$9,0),7)</f>
        <v>-4.9570000000000003E-2</v>
      </c>
      <c r="N12" s="272">
        <f>ROUND(VLOOKUP($E12,'BDEW-Standard'!$B$3:$M$158,N$9,0),7)</f>
        <v>0.84010149999999995</v>
      </c>
      <c r="O12" s="272">
        <f>ROUND(VLOOKUP($E12,'BDEW-Standard'!$B$3:$M$158,O$9,0),7)</f>
        <v>-2.209E-3</v>
      </c>
      <c r="P12" s="272">
        <f>ROUND(VLOOKUP($E12,'BDEW-Standard'!$B$3:$M$158,P$9,0),7)</f>
        <v>0.1074468</v>
      </c>
      <c r="Q12" s="336">
        <f t="shared" ref="Q12:Q15" si="1">($H12/(1+($I12/($Q$9-$L12))^$J12)+$K12)+MAX($M12*$Q$9+$N12,$O12*$Q$9+$P12)</f>
        <v>1.0000001417752751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Netzgebiet Stadtwerke Heidenheim regio GmbH</v>
      </c>
      <c r="D13" s="62" t="s">
        <v>247</v>
      </c>
      <c r="E13" s="164" t="s">
        <v>667</v>
      </c>
      <c r="F13" s="295" t="str">
        <f>VLOOKUP($E13,'BDEW-Standard'!$B$3:$M$158,F$9,0)</f>
        <v>2D3</v>
      </c>
      <c r="H13" s="272">
        <f>ROUND(VLOOKUP($E13,'BDEW-Standard'!$B$3:$M$158,H$9,0),7)</f>
        <v>1.2328654999999999</v>
      </c>
      <c r="I13" s="272">
        <f>ROUND(VLOOKUP($E13,'BDEW-Standard'!$B$3:$M$158,I$9,0),7)</f>
        <v>-34.721360500000003</v>
      </c>
      <c r="J13" s="272">
        <f>ROUND(VLOOKUP($E13,'BDEW-Standard'!$B$3:$M$158,J$9,0),7)</f>
        <v>5.8164303999999998</v>
      </c>
      <c r="K13" s="272">
        <f>ROUND(VLOOKUP($E13,'BDEW-Standard'!$B$3:$M$158,K$9,0),7)</f>
        <v>8.7335200000000002E-2</v>
      </c>
      <c r="L13" s="335">
        <f>ROUND(VLOOKUP($E13,'BDEW-Standard'!$B$3:$M$158,L$9,0),1)</f>
        <v>40</v>
      </c>
      <c r="M13" s="272">
        <f>ROUND(VLOOKUP($E13,'BDEW-Standard'!$B$3:$M$158,M$9,0),7)</f>
        <v>-4.0928399999999997E-2</v>
      </c>
      <c r="N13" s="272">
        <f>ROUND(VLOOKUP($E13,'BDEW-Standard'!$B$3:$M$158,N$9,0),7)</f>
        <v>0.76729199999999997</v>
      </c>
      <c r="O13" s="272">
        <f>ROUND(VLOOKUP($E13,'BDEW-Standard'!$B$3:$M$158,O$9,0),7)</f>
        <v>-2.232E-3</v>
      </c>
      <c r="P13" s="272">
        <f>ROUND(VLOOKUP($E13,'BDEW-Standard'!$B$3:$M$158,P$9,0),7)</f>
        <v>0.11992070000000001</v>
      </c>
      <c r="Q13" s="336">
        <f t="shared" si="1"/>
        <v>0.99999997653191475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5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Netzgebiet Stadtwerke Heidenheim regio GmbH</v>
      </c>
      <c r="D14" s="62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5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6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Netzgebiet Stadtwerke Heidenheim regio GmbH</v>
      </c>
      <c r="D15" s="62" t="s">
        <v>247</v>
      </c>
      <c r="E15" s="164" t="s">
        <v>668</v>
      </c>
      <c r="F15" s="295" t="str">
        <f>VLOOKUP($E15,'BDEW-Standard'!$B$3:$M$158,F$9,0)</f>
        <v>DH3</v>
      </c>
      <c r="H15" s="272">
        <f>ROUND(VLOOKUP($E15,'BDEW-Standard'!$B$3:$M$158,H$9,0),7)</f>
        <v>1.3010622999999999</v>
      </c>
      <c r="I15" s="272">
        <f>ROUND(VLOOKUP($E15,'BDEW-Standard'!$B$3:$M$158,I$9,0),7)</f>
        <v>-35.681614400000001</v>
      </c>
      <c r="J15" s="272">
        <f>ROUND(VLOOKUP($E15,'BDEW-Standard'!$B$3:$M$158,J$9,0),7)</f>
        <v>6.6857975999999999</v>
      </c>
      <c r="K15" s="272">
        <f>ROUND(VLOOKUP($E15,'BDEW-Standard'!$B$3:$M$158,K$9,0),7)</f>
        <v>0.14092669999999999</v>
      </c>
      <c r="L15" s="335">
        <f>ROUND(VLOOKUP($E15,'BDEW-Standard'!$B$3:$M$158,L$9,0),1)</f>
        <v>40</v>
      </c>
      <c r="M15" s="272">
        <f>ROUND(VLOOKUP($E15,'BDEW-Standard'!$B$3:$M$158,M$9,0),7)</f>
        <v>-4.7342799999999997E-2</v>
      </c>
      <c r="N15" s="272">
        <f>ROUND(VLOOKUP($E15,'BDEW-Standard'!$B$3:$M$158,N$9,0),7)</f>
        <v>0.81416909999999998</v>
      </c>
      <c r="O15" s="272">
        <f>ROUND(VLOOKUP($E15,'BDEW-Standard'!$B$3:$M$158,O$9,0),7)</f>
        <v>-1.0601E-3</v>
      </c>
      <c r="P15" s="272">
        <f>ROUND(VLOOKUP($E15,'BDEW-Standard'!$B$3:$M$158,P$9,0),7)</f>
        <v>0.13250919999999999</v>
      </c>
      <c r="Q15" s="336">
        <f t="shared" si="1"/>
        <v>1.000000069455792</v>
      </c>
      <c r="R15" s="273">
        <f>ROUND(VLOOKUP(MID($E15,4,3),'Wochentag F(WT)'!$B$7:$J$22,R$9,0),4)</f>
        <v>1.03</v>
      </c>
      <c r="S15" s="273">
        <f>ROUND(VLOOKUP(MID($E15,4,3),'Wochentag F(WT)'!$B$7:$J$22,S$9,0),4)</f>
        <v>1.03</v>
      </c>
      <c r="T15" s="273">
        <f>ROUND(VLOOKUP(MID($E15,4,3),'Wochentag F(WT)'!$B$7:$J$22,T$9,0),4)</f>
        <v>1.02</v>
      </c>
      <c r="U15" s="273">
        <f>ROUND(VLOOKUP(MID($E15,4,3),'Wochentag F(WT)'!$B$7:$J$22,U$9,0),4)</f>
        <v>1.03</v>
      </c>
      <c r="V15" s="273">
        <f>ROUND(VLOOKUP(MID($E15,4,3),'Wochentag F(WT)'!$B$7:$J$22,V$9,0),4)</f>
        <v>1.01</v>
      </c>
      <c r="W15" s="273">
        <f>ROUND(VLOOKUP(MID($E15,4,3),'Wochentag F(WT)'!$B$7:$J$22,W$9,0),4)</f>
        <v>0.93</v>
      </c>
      <c r="X15" s="274">
        <f t="shared" si="2"/>
        <v>0.95000000000000018</v>
      </c>
      <c r="Y15" s="291"/>
      <c r="Z15" s="209"/>
    </row>
    <row r="16" spans="2:26" s="142" customFormat="1">
      <c r="B16" s="143">
        <v>5</v>
      </c>
      <c r="C16" s="144" t="str">
        <f t="shared" si="0"/>
        <v>Netzgebiet Stadtwerke Heidenheim regio GmbH</v>
      </c>
      <c r="D16" s="62"/>
      <c r="E16" s="163"/>
      <c r="F16" s="295"/>
      <c r="H16" s="272"/>
      <c r="I16" s="272"/>
      <c r="J16" s="272"/>
      <c r="K16" s="272"/>
      <c r="L16" s="335"/>
      <c r="M16" s="272"/>
      <c r="N16" s="272"/>
      <c r="O16" s="272"/>
      <c r="P16" s="272"/>
      <c r="Q16" s="336"/>
      <c r="R16" s="273"/>
      <c r="S16" s="273"/>
      <c r="T16" s="273"/>
      <c r="U16" s="273"/>
      <c r="V16" s="273"/>
      <c r="W16" s="273"/>
      <c r="X16" s="274"/>
      <c r="Y16" s="291"/>
      <c r="Z16" s="209"/>
    </row>
    <row r="17" spans="2:26" s="142" customFormat="1">
      <c r="B17" s="143">
        <v>6</v>
      </c>
      <c r="C17" s="144" t="str">
        <f t="shared" si="0"/>
        <v>Netzgebiet Stadtwerke Heidenheim regio GmbH</v>
      </c>
      <c r="D17" s="62"/>
      <c r="E17" s="163"/>
      <c r="F17" s="295"/>
      <c r="H17" s="272"/>
      <c r="I17" s="272"/>
      <c r="J17" s="272"/>
      <c r="K17" s="272"/>
      <c r="L17" s="335"/>
      <c r="M17" s="272"/>
      <c r="N17" s="272"/>
      <c r="O17" s="272"/>
      <c r="P17" s="272"/>
      <c r="Q17" s="336"/>
      <c r="R17" s="273"/>
      <c r="S17" s="273"/>
      <c r="T17" s="273"/>
      <c r="U17" s="273"/>
      <c r="V17" s="273"/>
      <c r="W17" s="273"/>
      <c r="X17" s="274"/>
      <c r="Y17" s="291"/>
      <c r="Z17" s="209"/>
    </row>
    <row r="18" spans="2:26" s="142" customFormat="1">
      <c r="B18" s="143">
        <v>7</v>
      </c>
      <c r="C18" s="144" t="str">
        <f t="shared" si="0"/>
        <v>Netzgebiet Stadtwerke Heidenheim regio GmbH</v>
      </c>
      <c r="D18" s="62"/>
      <c r="E18" s="163"/>
      <c r="F18" s="295"/>
      <c r="H18" s="272"/>
      <c r="I18" s="272"/>
      <c r="J18" s="272"/>
      <c r="K18" s="272"/>
      <c r="L18" s="335"/>
      <c r="M18" s="272"/>
      <c r="N18" s="272"/>
      <c r="O18" s="272"/>
      <c r="P18" s="272"/>
      <c r="Q18" s="336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2" customFormat="1">
      <c r="B19" s="143">
        <v>8</v>
      </c>
      <c r="C19" s="144" t="str">
        <f t="shared" si="0"/>
        <v>Netzgebiet Stadtwerke Heidenheim regio GmbH</v>
      </c>
      <c r="D19" s="62"/>
      <c r="E19" s="163"/>
      <c r="F19" s="295"/>
      <c r="H19" s="272"/>
      <c r="I19" s="272"/>
      <c r="J19" s="272"/>
      <c r="K19" s="272"/>
      <c r="L19" s="335"/>
      <c r="M19" s="272"/>
      <c r="N19" s="272"/>
      <c r="O19" s="272"/>
      <c r="P19" s="272"/>
      <c r="Q19" s="336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Netzgebiet Stadtwerke Heidenheim regio GmbH</v>
      </c>
      <c r="D20" s="62"/>
      <c r="E20" s="163"/>
      <c r="F20" s="295"/>
      <c r="H20" s="272"/>
      <c r="I20" s="272"/>
      <c r="J20" s="272"/>
      <c r="K20" s="272"/>
      <c r="L20" s="335"/>
      <c r="M20" s="272"/>
      <c r="N20" s="272"/>
      <c r="O20" s="272"/>
      <c r="P20" s="272"/>
      <c r="Q20" s="336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Netzgebiet Stadtwerke Heidenheim regio GmbH</v>
      </c>
      <c r="D21" s="62"/>
      <c r="E21" s="163"/>
      <c r="F21" s="295"/>
      <c r="H21" s="272"/>
      <c r="I21" s="272"/>
      <c r="J21" s="272"/>
      <c r="K21" s="272"/>
      <c r="L21" s="335"/>
      <c r="M21" s="272"/>
      <c r="N21" s="272"/>
      <c r="O21" s="272"/>
      <c r="P21" s="272"/>
      <c r="Q21" s="336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Netzgebiet Stadtwerke Heidenheim regio GmbH</v>
      </c>
      <c r="D22" s="62"/>
      <c r="E22" s="163"/>
      <c r="F22" s="295"/>
      <c r="H22" s="272"/>
      <c r="I22" s="272"/>
      <c r="J22" s="272"/>
      <c r="K22" s="272"/>
      <c r="L22" s="335"/>
      <c r="M22" s="272"/>
      <c r="N22" s="272"/>
      <c r="O22" s="272"/>
      <c r="P22" s="272"/>
      <c r="Q22" s="336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Netzgebiet Stadtwerke Heidenheim regio GmbH</v>
      </c>
      <c r="D23" s="62"/>
      <c r="E23" s="163"/>
      <c r="F23" s="295"/>
      <c r="H23" s="272"/>
      <c r="I23" s="272"/>
      <c r="J23" s="272"/>
      <c r="K23" s="272"/>
      <c r="L23" s="335"/>
      <c r="M23" s="272"/>
      <c r="N23" s="272"/>
      <c r="O23" s="272"/>
      <c r="P23" s="272"/>
      <c r="Q23" s="336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Netzgebiet Stadtwerke Heidenheim regio GmbH</v>
      </c>
      <c r="D24" s="62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Netzgebiet Stadtwerke Heidenheim regio GmbH</v>
      </c>
      <c r="D25" s="62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Netzgebiet Stadtwerke Heidenheim regio GmbH</v>
      </c>
      <c r="D26" s="62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Netzgebiet Stadtwerke Heidenheim regio GmbH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Netzgebiet Stadtwerke Heidenheim regio GmbH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Netzgebiet Stadtwerke Heidenheim regio GmbH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Netzgebiet Stadtwerke Heidenheim regio GmbH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Netzgebiet Stadtwerke Heidenheim regio GmbH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Netzgebiet Stadtwerke Heidenheim regio GmbH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Netzgebiet Stadtwerke Heidenheim regio GmbH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Netzgebiet Stadtwerke Heidenheim regio GmbH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Netzgebiet Stadtwerke Heidenheim regio GmbH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Netzgebiet Stadtwerke Heidenheim regio GmbH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Netzgebiet Stadtwerke Heidenheim regio GmbH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Netzgebiet Stadtwerke Heidenheim regio GmbH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Netzgebiet Stadtwerke Heidenheim regio GmbH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Netzgebiet Stadtwerke Heidenheim regio GmbH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Netzgebiet Stadtwerke Heidenheim regio GmbH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6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D6" sqref="D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Heidenheim regio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Netzgebiet Stadtwerke Heidenheim regio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9870116000009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1" t="s">
        <v>578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2">
        <f>MIN(SUMPRODUCT($M$11:$AD$11,M12:AD12),1)</f>
        <v>1</v>
      </c>
      <c r="F12" s="299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8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8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3">
        <f t="shared" si="0"/>
        <v>0</v>
      </c>
      <c r="F14" s="300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8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3">
        <f t="shared" si="0"/>
        <v>0</v>
      </c>
      <c r="F15" s="300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8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3">
        <f t="shared" si="0"/>
        <v>1</v>
      </c>
      <c r="F16" s="300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8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3">
        <f t="shared" si="0"/>
        <v>1</v>
      </c>
      <c r="F17" s="300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8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3">
        <f t="shared" si="0"/>
        <v>1</v>
      </c>
      <c r="F18" s="300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8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3">
        <f t="shared" si="0"/>
        <v>1</v>
      </c>
      <c r="F19" s="300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8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3">
        <f t="shared" si="0"/>
        <v>1</v>
      </c>
      <c r="F20" s="300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8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3">
        <f t="shared" si="0"/>
        <v>1</v>
      </c>
      <c r="F21" s="300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8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3">
        <f t="shared" si="0"/>
        <v>1</v>
      </c>
      <c r="F22" s="300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8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3">
        <f t="shared" si="0"/>
        <v>1</v>
      </c>
      <c r="F23" s="300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8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3">
        <f t="shared" si="0"/>
        <v>0</v>
      </c>
      <c r="F24" s="300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8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3">
        <f t="shared" si="0"/>
        <v>0</v>
      </c>
      <c r="F25" s="300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8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3">
        <f t="shared" si="0"/>
        <v>1</v>
      </c>
      <c r="F26" s="300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8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3">
        <f t="shared" si="0"/>
        <v>0</v>
      </c>
      <c r="F27" s="300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8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3">
        <f t="shared" si="0"/>
        <v>1</v>
      </c>
      <c r="F28" s="300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8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3">
        <f t="shared" si="0"/>
        <v>0</v>
      </c>
      <c r="F29" s="300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8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3">
        <f t="shared" si="0"/>
        <v>0</v>
      </c>
      <c r="F30" s="300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8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3">
        <f t="shared" si="0"/>
        <v>1</v>
      </c>
      <c r="F31" s="300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8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3">
        <f t="shared" si="0"/>
        <v>1</v>
      </c>
      <c r="F32" s="300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8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4">
        <f t="shared" si="0"/>
        <v>0</v>
      </c>
      <c r="F33" s="301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39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F2" sqref="F2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346</v>
      </c>
      <c r="B1" s="211">
        <v>42173</v>
      </c>
      <c r="D1" s="130" t="s">
        <v>454</v>
      </c>
      <c r="F1" s="212" t="s">
        <v>540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2" t="s">
        <v>647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455</v>
      </c>
      <c r="B1" s="127"/>
      <c r="D1" s="212" t="s">
        <v>540</v>
      </c>
    </row>
    <row r="2" spans="1:16">
      <c r="A2" s="232"/>
      <c r="B2" s="231" t="s">
        <v>456</v>
      </c>
    </row>
    <row r="3" spans="1:16" ht="20.100000000000001" customHeight="1">
      <c r="A3" s="353" t="s">
        <v>248</v>
      </c>
      <c r="B3" s="233" t="s">
        <v>86</v>
      </c>
      <c r="C3" s="234"/>
      <c r="D3" s="355" t="s">
        <v>457</v>
      </c>
      <c r="E3" s="356"/>
      <c r="F3" s="356"/>
      <c r="G3" s="356"/>
      <c r="H3" s="356"/>
      <c r="I3" s="356"/>
      <c r="J3" s="357"/>
      <c r="K3" s="235"/>
      <c r="L3" s="235"/>
      <c r="M3" s="235"/>
      <c r="N3" s="235"/>
      <c r="O3" s="236"/>
      <c r="P3" s="235"/>
    </row>
    <row r="4" spans="1:16" ht="20.100000000000001" customHeight="1">
      <c r="A4" s="354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367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367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Gruschka</cp:lastModifiedBy>
  <cp:lastPrinted>2016-10-27T06:37:03Z</cp:lastPrinted>
  <dcterms:created xsi:type="dcterms:W3CDTF">2015-01-15T05:25:41Z</dcterms:created>
  <dcterms:modified xsi:type="dcterms:W3CDTF">2016-10-27T06:38:10Z</dcterms:modified>
</cp:coreProperties>
</file>